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2D61B54D-0E66-4A2B-B8B2-96058ED92B89}" xr6:coauthVersionLast="47" xr6:coauthVersionMax="47" xr10:uidLastSave="{00000000-0000-0000-0000-000000000000}"/>
  <bookViews>
    <workbookView xWindow="-120" yWindow="-120" windowWidth="20730" windowHeight="11160" xr2:uid="{D575AD31-0AA5-4D16-8A0B-8FFDB2C924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M12" i="1"/>
  <c r="L12" i="1"/>
  <c r="J12" i="1"/>
  <c r="H12" i="1"/>
  <c r="G12" i="1"/>
  <c r="D12" i="1"/>
  <c r="I9" i="1"/>
  <c r="L9" i="1"/>
  <c r="N9" i="1" s="1"/>
  <c r="L11" i="1"/>
  <c r="P11" i="1" s="1"/>
  <c r="I11" i="1"/>
  <c r="I2" i="1"/>
  <c r="L2" i="1"/>
  <c r="P2" i="1" s="1"/>
  <c r="L3" i="1"/>
  <c r="P3" i="1" s="1"/>
  <c r="I3" i="1"/>
  <c r="L5" i="1"/>
  <c r="N5" i="1" s="1"/>
  <c r="I5" i="1"/>
  <c r="L4" i="1"/>
  <c r="N4" i="1" s="1"/>
  <c r="I4" i="1"/>
  <c r="L6" i="1"/>
  <c r="P6" i="1" s="1"/>
  <c r="I6" i="1"/>
  <c r="L10" i="1"/>
  <c r="N10" i="1" s="1"/>
  <c r="I10" i="1"/>
  <c r="L8" i="1"/>
  <c r="P8" i="1" s="1"/>
  <c r="I8" i="1"/>
  <c r="L7" i="1"/>
  <c r="N7" i="1" s="1"/>
  <c r="I7" i="1"/>
  <c r="P9" i="1" l="1"/>
  <c r="N2" i="1"/>
  <c r="N11" i="1"/>
  <c r="R11" i="1" s="1"/>
  <c r="N3" i="1"/>
  <c r="P5" i="1"/>
  <c r="N6" i="1"/>
  <c r="P10" i="1"/>
  <c r="N8" i="1"/>
  <c r="P4" i="1"/>
  <c r="P7" i="1"/>
  <c r="N13" i="1" l="1"/>
  <c r="I13" i="1"/>
  <c r="I14" i="1"/>
  <c r="R8" i="1"/>
  <c r="R5" i="1"/>
  <c r="R9" i="1"/>
  <c r="R4" i="1"/>
  <c r="Q13" i="1"/>
  <c r="R3" i="1"/>
  <c r="R10" i="1"/>
  <c r="R7" i="1"/>
  <c r="R12" i="1"/>
  <c r="R6" i="1"/>
  <c r="N14" i="1"/>
  <c r="R2" i="1"/>
  <c r="Q14" i="1"/>
  <c r="S14" i="1"/>
</calcChain>
</file>

<file path=xl/sharedStrings.xml><?xml version="1.0" encoding="utf-8"?>
<sst xmlns="http://schemas.openxmlformats.org/spreadsheetml/2006/main" count="114" uniqueCount="72">
  <si>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</si>
  <si>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</si>
  <si>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</si>
  <si>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</si>
  <si>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</si>
  <si>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</si>
  <si>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</si>
  <si>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</si>
  <si>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</si>
  <si>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</si>
  <si>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</si>
  <si>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</si>
  <si>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</si>
  <si>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</si>
  <si>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</si>
  <si>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</si>
  <si>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</si>
  <si>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</si>
  <si>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</si>
  <si>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</si>
  <si>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Property Class</t>
  </si>
  <si>
    <t>Building Depr.</t>
  </si>
  <si>
    <t>LC</t>
  </si>
  <si>
    <t>03-ARM'S LENGTH</t>
  </si>
  <si>
    <t>00001</t>
  </si>
  <si>
    <t>RANCH</t>
  </si>
  <si>
    <t>WD</t>
  </si>
  <si>
    <t>044-060-000-003-00</t>
  </si>
  <si>
    <t>411 LYNN</t>
  </si>
  <si>
    <t>044-060-000-017-00</t>
  </si>
  <si>
    <t>340 LYNN ST</t>
  </si>
  <si>
    <t>044-073-000-019-01</t>
  </si>
  <si>
    <t>15734 CARING ST</t>
  </si>
  <si>
    <t>044-073-000-021-00</t>
  </si>
  <si>
    <t>15818 CARING ST</t>
  </si>
  <si>
    <t>TWO-STORY</t>
  </si>
  <si>
    <t>044-081-000-007-00</t>
  </si>
  <si>
    <t>431 S COUNTY STREET</t>
  </si>
  <si>
    <t>044-083-000-001-00</t>
  </si>
  <si>
    <t>120 LYNN ST</t>
  </si>
  <si>
    <t>044-083-000-002-00</t>
  </si>
  <si>
    <t>130 LYNN STREET</t>
  </si>
  <si>
    <t>044-083-000-004-00</t>
  </si>
  <si>
    <t>210 S STATE STREET</t>
  </si>
  <si>
    <t>044-209-000-001-01</t>
  </si>
  <si>
    <t>110 ADAMS</t>
  </si>
  <si>
    <t>044-213-000-002-00</t>
  </si>
  <si>
    <t>321 GARFIELD STREET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</si>
  <si>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</si>
  <si>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</si>
  <si>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</si>
  <si>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</si>
  <si>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</si>
  <si>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</si>
  <si>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</si>
  <si>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</si>
  <si>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THUNDER BAY HEIGHTS ECF .806</t>
  </si>
  <si>
    <t>Due to lack of sales within the selected neighborhood</t>
  </si>
  <si>
    <t>the Assessor used sales from the Village of Hillman which Thunder Bay heights is located in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</si>
  <si>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</si>
  <si>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</si>
  <si>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</si>
  <si>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</si>
  <si>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</si>
  <si>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HILLMAN VILLAGE RES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 xml:space="preserve">THUNDER BAY HEIGHTS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TB HEIGHTS GOLF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</si>
  <si>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</si>
  <si>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THUNDER BAY HEIGHTS SUB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</si>
  <si>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</si>
  <si>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</si>
  <si>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</si>
  <si>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</si>
  <si>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PERIMETERS USED FOR CALCULATION: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</si>
</sst>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  <numFmt numFmtId="168" formatCode="#0.0000_);[Red]\(#0.000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38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3" fillId="3" borderId="1" xfId="0" applyFont="1" applyFill="1" applyBorder="1"/>
    <xf numFmtId="164" fontId="3" fillId="3" borderId="1" xfId="0" applyNumberFormat="1" applyFont="1" applyFill="1" applyBorder="1"/>
    <xf numFmtId="6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/>
    <xf numFmtId="38" fontId="3" fillId="3" borderId="0" xfId="0" applyNumberFormat="1" applyFont="1" applyFill="1"/>
    <xf numFmtId="167" fontId="3" fillId="3" borderId="0" xfId="0" applyNumberFormat="1" applyFont="1" applyFill="1"/>
    <xf numFmtId="49" fontId="3" fillId="3" borderId="0" xfId="0" applyNumberFormat="1" applyFont="1" applyFill="1" applyAlignment="1">
      <alignment horizontal="right"/>
    </xf>
    <xf numFmtId="168" fontId="3" fillId="3" borderId="0" xfId="0" applyNumberFormat="1" applyFont="1" applyFill="1"/>
    <xf numFmtId="0" fontId="3" fillId="3" borderId="2" xfId="0" applyFont="1" applyFill="1" applyBorder="1"/>
    <xf numFmtId="164" fontId="3" fillId="3" borderId="2" xfId="0" applyNumberFormat="1" applyFont="1" applyFill="1" applyBorder="1"/>
    <xf numFmtId="6" fontId="3" fillId="3" borderId="2" xfId="0" applyNumberFormat="1" applyFont="1" applyFill="1" applyBorder="1"/>
    <xf numFmtId="165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0" fillId="0" borderId="0" xfId="0" applyNumberFormat="1" applyAlignment="1">
      <alignment horizontal="right"/>
    </xf>
    <xf numFmtId="0" fontId="4" fillId="3" borderId="2" xfId="0" applyFont="1" applyFill="1" applyBorder="1"/>
    <xf numFmtId="0" fontId="1" fillId="0" borderId="0" xfId="0" applyFont="1"/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BA58-2F34-4D44-8F15-693DA327BCB9}">
  <dimension ref="A1:BL24"/>
  <sheetViews>
    <sheetView tabSelected="1" topLeftCell="A13" workbookViewId="0">
      <selection activeCell="F27" sqref="F27"/>
    </sheetView>
  </sheetViews>
  <sheetFormatPr defaultRowHeight="15" x14ac:dyDescent="0.25"/>
  <cols>
    <col min="1" max="1" width="20" customWidth="1"/>
    <col min="2" max="2" width="30.7109375" customWidth="1"/>
    <col min="3" max="3" width="16.7109375" style="11" customWidth="1"/>
    <col min="4" max="4" width="17.7109375" style="12" customWidth="1"/>
    <col min="5" max="5" width="8.7109375" customWidth="1"/>
    <col min="6" max="6" width="28.140625" customWidth="1"/>
    <col min="7" max="7" width="15.85546875" style="12" customWidth="1"/>
    <col min="8" max="8" width="17.7109375" style="12" customWidth="1"/>
    <col min="9" max="9" width="11" style="13" customWidth="1"/>
    <col min="10" max="10" width="17.7109375" style="12" customWidth="1"/>
    <col min="11" max="11" width="16.7109375" style="12" customWidth="1"/>
    <col min="12" max="12" width="19.7109375" style="12" customWidth="1"/>
    <col min="13" max="13" width="16.7109375" style="12" customWidth="1"/>
    <col min="14" max="14" width="10.7109375" style="14" customWidth="1"/>
    <col min="15" max="15" width="15.7109375" style="15" customWidth="1"/>
    <col min="16" max="16" width="13.7109375" style="16" customWidth="1"/>
    <col min="17" max="17" width="13.7109375" style="46" customWidth="1"/>
    <col min="18" max="18" width="21.7109375" style="18" customWidth="1"/>
    <col min="19" max="19" width="19.7109375" customWidth="1"/>
    <col min="20" max="20" width="13.7109375" hidden="1" customWidth="1"/>
    <col min="21" max="21" width="17.42578125" style="12" customWidth="1"/>
    <col min="22" max="22" width="17.7109375" hidden="1" customWidth="1"/>
    <col min="23" max="23" width="0.42578125" style="11" customWidth="1"/>
    <col min="24" max="24" width="0.42578125" customWidth="1"/>
    <col min="25" max="25" width="0.570312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1" t="s">
        <v>18</v>
      </c>
      <c r="T1" s="1"/>
      <c r="U1" s="3" t="s">
        <v>19</v>
      </c>
      <c r="V1" s="1"/>
      <c r="W1" s="2"/>
      <c r="X1" s="1"/>
      <c r="Y1" s="1"/>
      <c r="Z1" s="1" t="s">
        <v>20</v>
      </c>
      <c r="AA1" s="1" t="s">
        <v>21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64" x14ac:dyDescent="0.25">
      <c r="A2" t="s">
        <v>44</v>
      </c>
      <c r="B2" t="s">
        <v>45</v>
      </c>
      <c r="C2" s="11">
        <v>43999</v>
      </c>
      <c r="D2" s="12">
        <v>160000</v>
      </c>
      <c r="E2" t="s">
        <v>26</v>
      </c>
      <c r="F2" t="s">
        <v>23</v>
      </c>
      <c r="G2" s="12">
        <v>160000</v>
      </c>
      <c r="H2" s="12">
        <v>60000</v>
      </c>
      <c r="I2" s="13">
        <f>H2/G2*100</f>
        <v>37.5</v>
      </c>
      <c r="J2" s="12">
        <v>118394</v>
      </c>
      <c r="K2" s="12">
        <v>11097</v>
      </c>
      <c r="L2" s="12">
        <f>G2-K2</f>
        <v>148903</v>
      </c>
      <c r="M2" s="12">
        <v>145192.15625</v>
      </c>
      <c r="N2" s="14">
        <f>L2/M2</f>
        <v>1.0255581557974141</v>
      </c>
      <c r="O2" s="15">
        <v>1472</v>
      </c>
      <c r="P2" s="16">
        <f>L2/O2</f>
        <v>101.15692934782609</v>
      </c>
      <c r="Q2" s="17" t="s">
        <v>24</v>
      </c>
      <c r="R2" s="18">
        <f ca="1">ABS(N14-N2)*100</f>
        <v>13.731165885273022</v>
      </c>
      <c r="S2" t="s">
        <v>25</v>
      </c>
      <c r="U2" s="12">
        <v>2737</v>
      </c>
      <c r="Z2">
        <v>401</v>
      </c>
      <c r="AA2">
        <v>75</v>
      </c>
    </row>
    <row r="3" spans="1:64" x14ac:dyDescent="0.25">
      <c r="A3" t="s">
        <v>46</v>
      </c>
      <c r="B3" t="s">
        <v>47</v>
      </c>
      <c r="C3" s="11">
        <v>44607</v>
      </c>
      <c r="D3" s="12">
        <v>84900</v>
      </c>
      <c r="E3" t="s">
        <v>26</v>
      </c>
      <c r="F3" t="s">
        <v>23</v>
      </c>
      <c r="G3" s="12">
        <v>84900</v>
      </c>
      <c r="H3" s="12">
        <v>37400</v>
      </c>
      <c r="I3" s="13">
        <f>H3/G3*100</f>
        <v>44.051825677267374</v>
      </c>
      <c r="J3" s="12">
        <v>79791</v>
      </c>
      <c r="K3" s="12">
        <v>3026</v>
      </c>
      <c r="L3" s="12">
        <f>G3-K3</f>
        <v>81874</v>
      </c>
      <c r="M3" s="12">
        <v>113557.6953125</v>
      </c>
      <c r="N3" s="14">
        <f>L3/M3</f>
        <v>0.72099032808556496</v>
      </c>
      <c r="O3" s="15">
        <v>2328</v>
      </c>
      <c r="P3" s="16">
        <f>L3/O3</f>
        <v>35.169243986254294</v>
      </c>
      <c r="Q3" s="17" t="s">
        <v>24</v>
      </c>
      <c r="R3" s="18">
        <f ca="1">ABS(N14-N3)*100</f>
        <v>16.725616885911887</v>
      </c>
      <c r="S3" t="s">
        <v>25</v>
      </c>
      <c r="U3" s="12">
        <v>2284</v>
      </c>
      <c r="Z3">
        <v>401</v>
      </c>
      <c r="AA3">
        <v>45</v>
      </c>
    </row>
    <row r="4" spans="1:64" x14ac:dyDescent="0.25">
      <c r="A4" t="s">
        <v>40</v>
      </c>
      <c r="B4" t="s">
        <v>41</v>
      </c>
      <c r="C4" s="11">
        <v>44235</v>
      </c>
      <c r="D4" s="12">
        <v>63300</v>
      </c>
      <c r="E4" t="s">
        <v>26</v>
      </c>
      <c r="F4" t="s">
        <v>23</v>
      </c>
      <c r="G4" s="12">
        <v>63300</v>
      </c>
      <c r="H4" s="12">
        <v>35300</v>
      </c>
      <c r="I4" s="13">
        <f>H4/G4*100</f>
        <v>55.76619273301737</v>
      </c>
      <c r="J4" s="12">
        <v>62663</v>
      </c>
      <c r="K4" s="12">
        <v>5168</v>
      </c>
      <c r="L4" s="12">
        <f>G4-K4</f>
        <v>58132</v>
      </c>
      <c r="M4" s="12">
        <v>85685.546875</v>
      </c>
      <c r="N4" s="14">
        <f>L4/M4</f>
        <v>0.67843413644548789</v>
      </c>
      <c r="O4" s="15">
        <v>1204</v>
      </c>
      <c r="P4" s="16">
        <f>L4/O4</f>
        <v>48.282392026578073</v>
      </c>
      <c r="Q4" s="17" t="s">
        <v>24</v>
      </c>
      <c r="R4" s="18">
        <f ca="1">ABS(N14-N4)*100</f>
        <v>20.981236049919595</v>
      </c>
      <c r="S4" t="s">
        <v>25</v>
      </c>
      <c r="U4" s="12">
        <v>2769</v>
      </c>
      <c r="Z4">
        <v>401</v>
      </c>
      <c r="AA4">
        <v>49</v>
      </c>
    </row>
    <row r="5" spans="1:64" x14ac:dyDescent="0.25">
      <c r="A5" t="s">
        <v>42</v>
      </c>
      <c r="B5" t="s">
        <v>43</v>
      </c>
      <c r="C5" s="11">
        <v>44188</v>
      </c>
      <c r="D5" s="12">
        <v>83000</v>
      </c>
      <c r="E5" t="s">
        <v>26</v>
      </c>
      <c r="F5" t="s">
        <v>23</v>
      </c>
      <c r="G5" s="12">
        <v>83000</v>
      </c>
      <c r="H5" s="12">
        <v>27400</v>
      </c>
      <c r="I5" s="13">
        <f>H5/G5*100</f>
        <v>33.012048192771083</v>
      </c>
      <c r="J5" s="12">
        <v>54197</v>
      </c>
      <c r="K5" s="12">
        <v>1430</v>
      </c>
      <c r="L5" s="12">
        <f>G5-K5</f>
        <v>81570</v>
      </c>
      <c r="M5" s="12">
        <v>71403.25</v>
      </c>
      <c r="N5" s="14">
        <f>L5/M5</f>
        <v>1.1423849754738056</v>
      </c>
      <c r="O5" s="15">
        <v>1224</v>
      </c>
      <c r="P5" s="16">
        <f>L5/O5</f>
        <v>66.642156862745097</v>
      </c>
      <c r="Q5" s="17" t="s">
        <v>24</v>
      </c>
      <c r="R5" s="18">
        <f ca="1">ABS(N14-N5)*100</f>
        <v>25.413847852912173</v>
      </c>
      <c r="S5" t="s">
        <v>25</v>
      </c>
      <c r="U5" s="12">
        <v>1384</v>
      </c>
      <c r="Z5">
        <v>401</v>
      </c>
      <c r="AA5">
        <v>45</v>
      </c>
    </row>
    <row r="6" spans="1:64" x14ac:dyDescent="0.25">
      <c r="A6" t="s">
        <v>36</v>
      </c>
      <c r="B6" t="s">
        <v>37</v>
      </c>
      <c r="C6" s="11">
        <v>44168</v>
      </c>
      <c r="D6" s="12">
        <v>39000</v>
      </c>
      <c r="E6" t="s">
        <v>22</v>
      </c>
      <c r="F6" t="s">
        <v>23</v>
      </c>
      <c r="G6" s="12">
        <v>39000</v>
      </c>
      <c r="H6" s="12">
        <v>23100</v>
      </c>
      <c r="I6" s="13">
        <f>H6/G6*100</f>
        <v>59.230769230769234</v>
      </c>
      <c r="J6" s="12">
        <v>46595</v>
      </c>
      <c r="K6" s="12">
        <v>979</v>
      </c>
      <c r="L6" s="12">
        <f>G6-K6</f>
        <v>38021</v>
      </c>
      <c r="M6" s="12">
        <v>61726.65625</v>
      </c>
      <c r="N6" s="14">
        <f>L6/M6</f>
        <v>0.61595755075425784</v>
      </c>
      <c r="O6" s="15">
        <v>1302</v>
      </c>
      <c r="P6" s="16">
        <f>L6/O6</f>
        <v>29.201996927803378</v>
      </c>
      <c r="Q6" s="17" t="s">
        <v>24</v>
      </c>
      <c r="R6" s="18">
        <f ca="1">ABS(N14-N6)*100</f>
        <v>27.228894619042599</v>
      </c>
      <c r="S6" t="s">
        <v>25</v>
      </c>
      <c r="U6" s="12">
        <v>979</v>
      </c>
      <c r="Z6">
        <v>401</v>
      </c>
      <c r="AA6">
        <v>45</v>
      </c>
    </row>
    <row r="7" spans="1:64" x14ac:dyDescent="0.25">
      <c r="A7" t="s">
        <v>27</v>
      </c>
      <c r="B7" t="s">
        <v>28</v>
      </c>
      <c r="C7" s="11">
        <v>43959</v>
      </c>
      <c r="D7" s="12">
        <v>159000</v>
      </c>
      <c r="E7" t="s">
        <v>26</v>
      </c>
      <c r="F7" t="s">
        <v>23</v>
      </c>
      <c r="G7" s="12">
        <v>159000</v>
      </c>
      <c r="H7" s="12">
        <v>76700</v>
      </c>
      <c r="I7" s="13">
        <f>H7/G7*100</f>
        <v>48.238993710691823</v>
      </c>
      <c r="J7" s="12">
        <v>150874</v>
      </c>
      <c r="K7" s="12">
        <v>10860</v>
      </c>
      <c r="L7" s="12">
        <f>G7-K7</f>
        <v>148140</v>
      </c>
      <c r="M7" s="12">
        <v>189464.1365654601</v>
      </c>
      <c r="N7" s="14">
        <f>L7/M7</f>
        <v>0.7818893996796985</v>
      </c>
      <c r="O7" s="15">
        <v>1782</v>
      </c>
      <c r="P7" s="16">
        <f>L7/O7</f>
        <v>83.131313131313135</v>
      </c>
      <c r="Q7" s="17" t="s">
        <v>24</v>
      </c>
      <c r="R7" s="18">
        <f ca="1">ABS(N14-N7)*100</f>
        <v>10.635709726498533</v>
      </c>
      <c r="S7" t="s">
        <v>25</v>
      </c>
      <c r="U7" s="12">
        <v>5630</v>
      </c>
      <c r="Z7">
        <v>401</v>
      </c>
      <c r="AA7">
        <v>65</v>
      </c>
    </row>
    <row r="8" spans="1:64" x14ac:dyDescent="0.25">
      <c r="A8" t="s">
        <v>29</v>
      </c>
      <c r="B8" t="s">
        <v>30</v>
      </c>
      <c r="C8" s="11">
        <v>44537</v>
      </c>
      <c r="D8" s="12">
        <v>72500</v>
      </c>
      <c r="E8" t="s">
        <v>26</v>
      </c>
      <c r="F8" t="s">
        <v>23</v>
      </c>
      <c r="G8" s="12">
        <v>72500</v>
      </c>
      <c r="H8" s="12">
        <v>37200</v>
      </c>
      <c r="I8" s="13">
        <f>H8/G8*100</f>
        <v>51.310344827586206</v>
      </c>
      <c r="J8" s="12">
        <v>73264</v>
      </c>
      <c r="K8" s="12">
        <v>10106</v>
      </c>
      <c r="L8" s="12">
        <f>G8-K8</f>
        <v>62394</v>
      </c>
      <c r="M8" s="12">
        <v>94125.1875</v>
      </c>
      <c r="N8" s="14">
        <f>L8/M8</f>
        <v>0.66288314166704843</v>
      </c>
      <c r="O8" s="15">
        <v>1272</v>
      </c>
      <c r="P8" s="16">
        <f>L8/O8</f>
        <v>49.051886792452834</v>
      </c>
      <c r="Q8" s="17" t="s">
        <v>24</v>
      </c>
      <c r="R8" s="18">
        <f ca="1">ABS(N14-N8)*100</f>
        <v>22.536335527763541</v>
      </c>
      <c r="S8" t="s">
        <v>25</v>
      </c>
      <c r="U8" s="12">
        <v>2765</v>
      </c>
      <c r="Z8">
        <v>401</v>
      </c>
      <c r="AA8">
        <v>59</v>
      </c>
    </row>
    <row r="9" spans="1:64" x14ac:dyDescent="0.25">
      <c r="A9" t="s">
        <v>31</v>
      </c>
      <c r="B9" t="s">
        <v>32</v>
      </c>
      <c r="C9" s="11">
        <v>44362</v>
      </c>
      <c r="D9" s="12">
        <v>185000</v>
      </c>
      <c r="E9" t="s">
        <v>26</v>
      </c>
      <c r="F9" t="s">
        <v>23</v>
      </c>
      <c r="G9" s="12">
        <v>185000</v>
      </c>
      <c r="H9" s="12">
        <v>54100</v>
      </c>
      <c r="I9" s="13">
        <f>H9/G9*100</f>
        <v>29.243243243243246</v>
      </c>
      <c r="J9" s="12">
        <v>108979</v>
      </c>
      <c r="K9" s="12">
        <v>9666</v>
      </c>
      <c r="L9" s="12">
        <f>G9-K9</f>
        <v>175334</v>
      </c>
      <c r="M9" s="12">
        <v>148007.453125</v>
      </c>
      <c r="N9" s="14">
        <f>L9/M9</f>
        <v>1.1846295324865925</v>
      </c>
      <c r="O9" s="15">
        <v>1768</v>
      </c>
      <c r="P9" s="16">
        <f>L9/O9</f>
        <v>99.170814479638011</v>
      </c>
      <c r="Q9" s="17" t="s">
        <v>24</v>
      </c>
      <c r="R9" s="18">
        <f ca="1">ABS(N14-N9)*100</f>
        <v>29.63830355419087</v>
      </c>
      <c r="S9" t="s">
        <v>25</v>
      </c>
      <c r="U9" s="12">
        <v>4534</v>
      </c>
      <c r="Z9">
        <v>401</v>
      </c>
      <c r="AA9">
        <v>81</v>
      </c>
    </row>
    <row r="10" spans="1:64" x14ac:dyDescent="0.25">
      <c r="A10" t="s">
        <v>33</v>
      </c>
      <c r="B10" t="s">
        <v>34</v>
      </c>
      <c r="C10" s="11">
        <v>43944</v>
      </c>
      <c r="D10" s="12">
        <v>95000</v>
      </c>
      <c r="E10" t="s">
        <v>26</v>
      </c>
      <c r="F10" t="s">
        <v>23</v>
      </c>
      <c r="G10" s="12">
        <v>95000</v>
      </c>
      <c r="H10" s="12">
        <v>67600</v>
      </c>
      <c r="I10" s="13">
        <f>H10/G10*100</f>
        <v>71.15789473684211</v>
      </c>
      <c r="J10" s="12">
        <v>133757</v>
      </c>
      <c r="K10" s="12">
        <v>8488</v>
      </c>
      <c r="L10" s="12">
        <f>G10-K10</f>
        <v>86512</v>
      </c>
      <c r="M10" s="12">
        <v>169511.5</v>
      </c>
      <c r="N10" s="14">
        <f>L10/M10</f>
        <v>0.51036065399692643</v>
      </c>
      <c r="O10" s="15">
        <v>1768</v>
      </c>
      <c r="P10" s="16">
        <f>L10/O10</f>
        <v>48.932126696832576</v>
      </c>
      <c r="Q10" s="17" t="s">
        <v>24</v>
      </c>
      <c r="R10" s="18">
        <f ca="1">ABS(N14-N10)*100</f>
        <v>37.788584294775738</v>
      </c>
      <c r="S10" t="s">
        <v>35</v>
      </c>
      <c r="U10" s="12">
        <v>2408</v>
      </c>
      <c r="Z10">
        <v>401</v>
      </c>
      <c r="AA10">
        <v>90</v>
      </c>
    </row>
    <row r="11" spans="1:64" ht="15.75" thickBot="1" x14ac:dyDescent="0.3">
      <c r="A11" t="s">
        <v>38</v>
      </c>
      <c r="B11" t="s">
        <v>39</v>
      </c>
      <c r="C11" s="11">
        <v>44224</v>
      </c>
      <c r="D11" s="12">
        <v>92900</v>
      </c>
      <c r="E11" t="s">
        <v>26</v>
      </c>
      <c r="F11" t="s">
        <v>23</v>
      </c>
      <c r="G11" s="12">
        <v>92900</v>
      </c>
      <c r="H11" s="12">
        <v>48800</v>
      </c>
      <c r="I11" s="13">
        <f>H11/G11*100</f>
        <v>52.529601722282024</v>
      </c>
      <c r="J11" s="12">
        <v>87812</v>
      </c>
      <c r="K11" s="12">
        <v>3355</v>
      </c>
      <c r="L11" s="12">
        <f>G11-K11</f>
        <v>89545</v>
      </c>
      <c r="M11" s="12">
        <v>125867.359375</v>
      </c>
      <c r="N11" s="14">
        <f>L11/M11</f>
        <v>0.71142352111492368</v>
      </c>
      <c r="O11" s="15">
        <v>1400</v>
      </c>
      <c r="P11" s="16">
        <f>L11/O11</f>
        <v>63.960714285714289</v>
      </c>
      <c r="Q11" s="17" t="s">
        <v>24</v>
      </c>
      <c r="R11" s="18" t="e">
        <f>ABS(#REF!-N11)*100</f>
        <v>#REF!</v>
      </c>
      <c r="S11" t="s">
        <v>25</v>
      </c>
      <c r="U11" s="12">
        <v>1384</v>
      </c>
      <c r="Z11">
        <v>401</v>
      </c>
      <c r="AA11">
        <v>89</v>
      </c>
    </row>
    <row r="12" spans="1:64" ht="15.75" thickTop="1" x14ac:dyDescent="0.25">
      <c r="A12" s="19"/>
      <c r="B12" s="19"/>
      <c r="C12" s="20" t="s">
        <v>48</v>
      </c>
      <c r="D12" s="21">
        <f>+SUM(D2:D11)</f>
        <v>1034600</v>
      </c>
      <c r="E12" s="19"/>
      <c r="F12" s="19"/>
      <c r="G12" s="21">
        <f>+SUM(G2:G11)</f>
        <v>1034600</v>
      </c>
      <c r="H12" s="21">
        <f>+SUM(H2:H11)</f>
        <v>467600</v>
      </c>
      <c r="I12" s="22"/>
      <c r="J12" s="21">
        <f>+SUM(J2:J11)</f>
        <v>916326</v>
      </c>
      <c r="K12" s="21"/>
      <c r="L12" s="21">
        <f>+SUM(L2:L11)</f>
        <v>970425</v>
      </c>
      <c r="M12" s="21">
        <f>+SUM(M2:M11)</f>
        <v>1204540.9412529601</v>
      </c>
      <c r="N12" s="23"/>
      <c r="O12" s="24"/>
      <c r="P12" s="25">
        <f>AVERAGE(P2:P11)</f>
        <v>62.469957453715779</v>
      </c>
      <c r="Q12" s="26"/>
      <c r="R12" s="27">
        <f ca="1">ABS(N14-N13)*100</f>
        <v>0</v>
      </c>
      <c r="S12" s="19"/>
      <c r="T12" s="19"/>
      <c r="U12" s="21"/>
      <c r="V12" s="19"/>
      <c r="W12" s="20"/>
      <c r="X12" s="19"/>
      <c r="Y12" s="19"/>
      <c r="Z12" s="19"/>
      <c r="AA12" s="19"/>
    </row>
    <row r="13" spans="1:64" x14ac:dyDescent="0.25">
      <c r="A13" s="28"/>
      <c r="B13" s="28"/>
      <c r="C13" s="29"/>
      <c r="D13" s="30"/>
      <c r="E13" s="28"/>
      <c r="F13" s="28"/>
      <c r="G13" s="30"/>
      <c r="H13" s="30" t="s">
        <v>49</v>
      </c>
      <c r="I13" s="31">
        <f>H12/G12*100</f>
        <v>45.196211096075778</v>
      </c>
      <c r="J13" s="30"/>
      <c r="K13" s="30"/>
      <c r="L13" s="30"/>
      <c r="M13" s="30" t="s">
        <v>50</v>
      </c>
      <c r="N13" s="32">
        <f>L12/M12</f>
        <v>0.80563886769225679</v>
      </c>
      <c r="O13" s="33"/>
      <c r="P13" s="34" t="s">
        <v>51</v>
      </c>
      <c r="Q13" s="35">
        <f ca="1">STDEV(N2:N17)</f>
        <v>0.28853154010962467</v>
      </c>
      <c r="R13" s="36"/>
      <c r="S13" s="28"/>
      <c r="T13" s="28"/>
      <c r="U13" s="30"/>
      <c r="V13" s="28"/>
      <c r="W13" s="29"/>
      <c r="X13" s="28"/>
      <c r="Y13" s="28"/>
      <c r="Z13" s="28"/>
      <c r="AA13" s="28"/>
    </row>
    <row r="14" spans="1:64" x14ac:dyDescent="0.25">
      <c r="A14" s="47" t="s">
        <v>56</v>
      </c>
      <c r="B14" s="37"/>
      <c r="C14" s="38"/>
      <c r="D14" s="39"/>
      <c r="E14" s="37"/>
      <c r="F14" s="37"/>
      <c r="G14" s="39"/>
      <c r="H14" s="39" t="s">
        <v>52</v>
      </c>
      <c r="I14" s="40">
        <f ca="1">STDEV(I2:I17)</f>
        <v>14.405454776251196</v>
      </c>
      <c r="J14" s="39"/>
      <c r="K14" s="39"/>
      <c r="L14" s="39"/>
      <c r="M14" s="39" t="s">
        <v>53</v>
      </c>
      <c r="N14" s="41">
        <f ca="1">AVERAGE(N2:N17)</f>
        <v>0.88824649694468383</v>
      </c>
      <c r="O14" s="42"/>
      <c r="P14" s="43" t="s">
        <v>54</v>
      </c>
      <c r="Q14" s="44">
        <f ca="1">AVERAGE(R2:R17)</f>
        <v>30.051450325191002</v>
      </c>
      <c r="R14" s="45" t="s">
        <v>55</v>
      </c>
      <c r="S14" s="37">
        <f ca="1">+(Q14/N14)</f>
        <v>33.832331935515057</v>
      </c>
      <c r="T14" s="37"/>
      <c r="U14" s="39"/>
      <c r="V14" s="37"/>
      <c r="W14" s="38"/>
      <c r="X14" s="37"/>
      <c r="Y14" s="37"/>
      <c r="Z14" s="37"/>
      <c r="AA14" s="37"/>
    </row>
    <row r="15" spans="1:64" x14ac:dyDescent="0.25">
      <c r="A15" s="48" t="s">
        <v>57</v>
      </c>
    </row>
    <row r="16" spans="1:64" x14ac:dyDescent="0.25">
      <c r="A16" s="48" t="s">
        <v>58</v>
      </c>
    </row>
    <row r="17" spans="1:3" x14ac:dyDescent="0.25">
      <c r="A17" s="52" t="s">
        <v>71</v>
      </c>
    </row>
    <row r="18" spans="1:3" ht="21" x14ac:dyDescent="0.25">
      <c r="A18" s="49" t="s">
        <v>2</v>
      </c>
      <c r="B18" s="50" t="s">
        <v>59</v>
      </c>
      <c r="C18" s="51" t="s">
        <v>60</v>
      </c>
    </row>
    <row r="19" spans="1:3" ht="31.5" x14ac:dyDescent="0.25">
      <c r="A19" s="49" t="s">
        <v>5</v>
      </c>
      <c r="B19" s="50" t="s">
        <v>61</v>
      </c>
      <c r="C19" s="51" t="s">
        <v>60</v>
      </c>
    </row>
    <row r="20" spans="1:3" ht="52.5" x14ac:dyDescent="0.25">
      <c r="A20" s="49" t="s">
        <v>20</v>
      </c>
      <c r="B20" s="50" t="s">
        <v>62</v>
      </c>
      <c r="C20" s="51" t="s">
        <v>60</v>
      </c>
    </row>
    <row r="21" spans="1:3" ht="31.5" x14ac:dyDescent="0.25">
      <c r="A21" s="49" t="s">
        <v>63</v>
      </c>
      <c r="B21" s="50" t="s">
        <v>64</v>
      </c>
      <c r="C21" s="51" t="s">
        <v>60</v>
      </c>
    </row>
    <row r="22" spans="1:3" x14ac:dyDescent="0.25">
      <c r="A22" s="49" t="s">
        <v>65</v>
      </c>
      <c r="B22" s="50" t="s">
        <v>66</v>
      </c>
      <c r="C22" s="51" t="s">
        <v>60</v>
      </c>
    </row>
    <row r="23" spans="1:3" x14ac:dyDescent="0.25">
      <c r="A23" s="49" t="s">
        <v>67</v>
      </c>
      <c r="B23" s="50" t="s">
        <v>68</v>
      </c>
      <c r="C23" s="51" t="s">
        <v>60</v>
      </c>
    </row>
    <row r="24" spans="1:3" x14ac:dyDescent="0.25">
      <c r="A24" s="49" t="s">
        <v>69</v>
      </c>
      <c r="B24" s="50" t="s">
        <v>70</v>
      </c>
      <c r="C24" s="49"/>
    </row>
  </sheetData>
  <conditionalFormatting sqref="A2:AA11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2023-02-01T13:44:52Z</dcterms:created>
  <dcterms:modified xsi:type="dcterms:W3CDTF">2023-02-01T14:02:17Z</dcterms:modified>
</cp:coreProperties>
</file>